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455" windowHeight="2775" activeTab="0"/>
  </bookViews>
  <sheets>
    <sheet name="Gross Margin" sheetId="1" r:id="rId1"/>
    <sheet name="Overhea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<sst xmlns="http://schemas.openxmlformats.org/spreadsheetml/2006/main" count="98" uniqueCount="82">
  <si>
    <t>Ram Cost</t>
  </si>
  <si>
    <t>Shearing</t>
  </si>
  <si>
    <t>Marking</t>
  </si>
  <si>
    <t>Crutching</t>
  </si>
  <si>
    <t>Dips &amp; Drenches</t>
  </si>
  <si>
    <t>TAGS</t>
  </si>
  <si>
    <t>Ram cost</t>
  </si>
  <si>
    <t>Direct Costs/ ewe</t>
  </si>
  <si>
    <t>Freight **</t>
  </si>
  <si>
    <t>Selling costs **</t>
  </si>
  <si>
    <t>** included in net wool value</t>
  </si>
  <si>
    <t>Years use</t>
  </si>
  <si>
    <t>cost/ ewe</t>
  </si>
  <si>
    <t>ewes/ ram</t>
  </si>
  <si>
    <t xml:space="preserve">AWI costs </t>
  </si>
  <si>
    <t>Sundry</t>
  </si>
  <si>
    <t>Mustering</t>
  </si>
  <si>
    <t>Investment</t>
  </si>
  <si>
    <t>INCOME</t>
  </si>
  <si>
    <t>Lamb Value</t>
  </si>
  <si>
    <t>percentage weaning</t>
  </si>
  <si>
    <t>Lamb Value @ 7 months old</t>
  </si>
  <si>
    <t>Wool value (net of freight)/ ewe</t>
  </si>
  <si>
    <t>TOTAL COST</t>
  </si>
  <si>
    <t>Gross Margin/ lamb weaned @ 7 mths</t>
  </si>
  <si>
    <t>TOTAL GROSS INCOME</t>
  </si>
  <si>
    <t>Wool price for 20 - 21 micron wool at Blackall</t>
  </si>
  <si>
    <t>Bull cost</t>
  </si>
  <si>
    <t>cost/ breeder</t>
  </si>
  <si>
    <t>Breeders/ Bull</t>
  </si>
  <si>
    <t>Weaner Value</t>
  </si>
  <si>
    <t>Branding</t>
  </si>
  <si>
    <t>MLA Levy</t>
  </si>
  <si>
    <t xml:space="preserve">Freight </t>
  </si>
  <si>
    <t xml:space="preserve">Selling costs </t>
  </si>
  <si>
    <t>Supplement</t>
  </si>
  <si>
    <t>Weaner value/ cow</t>
  </si>
  <si>
    <t>Ewe value</t>
  </si>
  <si>
    <t>Breeder value</t>
  </si>
  <si>
    <t>Supplements</t>
  </si>
  <si>
    <t>Weaner value/ cow joined. (5 months)</t>
  </si>
  <si>
    <t>Weaner weight (kg)</t>
  </si>
  <si>
    <t>Weaner value ($/kg live)</t>
  </si>
  <si>
    <t>Beef Cattle Weaner production</t>
  </si>
  <si>
    <t>Assumptions</t>
  </si>
  <si>
    <t>All weaners are sold</t>
  </si>
  <si>
    <t>Fat lamb production plus ewe wool</t>
  </si>
  <si>
    <t>Allowance for deaths</t>
  </si>
  <si>
    <t>Allowance for deaths as % of herd</t>
  </si>
  <si>
    <t>Allowance for deaths as % of flock</t>
  </si>
  <si>
    <t>Labour</t>
  </si>
  <si>
    <t>Admin</t>
  </si>
  <si>
    <t>Phone</t>
  </si>
  <si>
    <t>Power</t>
  </si>
  <si>
    <t>Rates</t>
  </si>
  <si>
    <t>Vehicles</t>
  </si>
  <si>
    <t>R &amp; M</t>
  </si>
  <si>
    <t>Total</t>
  </si>
  <si>
    <t>Sheep</t>
  </si>
  <si>
    <t>Cattle</t>
  </si>
  <si>
    <t>Commission</t>
  </si>
  <si>
    <t>Direct Costs/ breeder</t>
  </si>
  <si>
    <t>Lamb value weaned/ ewe joined</t>
  </si>
  <si>
    <t>Gross Margin/ weaner @ 5 mths</t>
  </si>
  <si>
    <t>Breakeven ewes numbers</t>
  </si>
  <si>
    <t>Breakeven breeders numbers</t>
  </si>
  <si>
    <t>Weaner value at 5 months (180 x $1.80)</t>
  </si>
  <si>
    <t>Per EWE</t>
  </si>
  <si>
    <t>Per Breeder</t>
  </si>
  <si>
    <t>per EWE</t>
  </si>
  <si>
    <t>If we run 8 ewes to one breeder then</t>
  </si>
  <si>
    <t>All lambs are sold on farm</t>
  </si>
  <si>
    <t>Lamb meat value (7 months old)/ ewe</t>
  </si>
  <si>
    <t>please change only the numbers in the yellow cells</t>
  </si>
  <si>
    <t>Interest on opening value</t>
  </si>
  <si>
    <t>Interest rate</t>
  </si>
  <si>
    <t>Opportunity interest included</t>
  </si>
  <si>
    <t>OVERHEADS FOR BUSINESS</t>
  </si>
  <si>
    <t>Gross Margin Analysis for Sheep vs Cattle</t>
  </si>
  <si>
    <t>Breakeven Investment for sheep business</t>
  </si>
  <si>
    <t>Breakeven investment for cattle business</t>
  </si>
  <si>
    <t>Note - these calculations do not allow for land costs, interest on land or taxation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</si>
</sst>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9"/>
      <name val="Calibri"/>
      <family val="0"/>
    </font>
    <font>
      <sz val="24"/>
      <color indexed="9"/>
      <name val="Calibri"/>
      <family val="0"/>
    </font>
    <font>
      <sz val="2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0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43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4" fillId="0" borderId="1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0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40" fillId="0" borderId="10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164" fontId="44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0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/>
    </xf>
    <xf numFmtId="165" fontId="46" fillId="33" borderId="10" xfId="0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4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190500</xdr:rowOff>
    </xdr:from>
    <xdr:to>
      <xdr:col>10</xdr:col>
      <xdr:colOff>38100</xdr:colOff>
      <xdr:row>2</xdr:row>
      <xdr:rowOff>304800</xdr:rowOff>
    </xdr:to>
    <xdr:sp>
      <xdr:nvSpPr>
        <xdr:cNvPr id="1" name="Rounded Rectangular Callout 1"/>
        <xdr:cNvSpPr>
          <a:spLocks/>
        </xdr:cNvSpPr>
      </xdr:nvSpPr>
      <xdr:spPr>
        <a:xfrm>
          <a:off x="8267700" y="190500"/>
          <a:ext cx="2886075" cy="1047750"/>
        </a:xfrm>
        <a:prstGeom prst="wedgeRoundRectCallout">
          <a:avLst>
            <a:gd name="adj1" fmla="val -42615"/>
            <a:gd name="adj2" fmla="val 2379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your details into the yellow cells..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142875</xdr:rowOff>
    </xdr:from>
    <xdr:to>
      <xdr:col>8</xdr:col>
      <xdr:colOff>409575</xdr:colOff>
      <xdr:row>7</xdr:row>
      <xdr:rowOff>180975</xdr:rowOff>
    </xdr:to>
    <xdr:sp>
      <xdr:nvSpPr>
        <xdr:cNvPr id="1" name="Rectangular Callout 1"/>
        <xdr:cNvSpPr>
          <a:spLocks/>
        </xdr:cNvSpPr>
      </xdr:nvSpPr>
      <xdr:spPr>
        <a:xfrm>
          <a:off x="5410200" y="847725"/>
          <a:ext cx="3324225" cy="1162050"/>
        </a:xfrm>
        <a:prstGeom prst="wedgeRectCallout">
          <a:avLst>
            <a:gd name="adj1" fmla="val -54356"/>
            <a:gd name="adj2" fmla="val 887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your costs in the yellow cells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2" max="2" width="45.140625" style="0" customWidth="1"/>
    <col min="3" max="3" width="10.140625" style="0" bestFit="1" customWidth="1"/>
    <col min="4" max="4" width="11.421875" style="0" customWidth="1"/>
    <col min="5" max="5" width="39.57421875" style="0" customWidth="1"/>
    <col min="6" max="6" width="11.140625" style="0" customWidth="1"/>
    <col min="7" max="7" width="12.7109375" style="0" customWidth="1"/>
  </cols>
  <sheetData>
    <row r="1" spans="2:3" ht="36.75" customHeight="1">
      <c r="B1" s="11" t="s">
        <v>78</v>
      </c>
      <c r="C1" s="4"/>
    </row>
    <row r="2" spans="2:4" ht="36.75" customHeight="1">
      <c r="B2" s="29" t="s">
        <v>73</v>
      </c>
      <c r="C2" s="30"/>
      <c r="D2" s="31"/>
    </row>
    <row r="3" spans="2:5" ht="32.25" customHeight="1">
      <c r="B3" s="3" t="s">
        <v>46</v>
      </c>
      <c r="E3" s="3" t="s">
        <v>43</v>
      </c>
    </row>
    <row r="4" spans="2:5" ht="15">
      <c r="B4" s="16" t="s">
        <v>17</v>
      </c>
      <c r="C4" s="16"/>
      <c r="D4" s="16"/>
      <c r="E4" s="16" t="s">
        <v>17</v>
      </c>
    </row>
    <row r="5" spans="2:6" ht="15.75">
      <c r="B5" s="16" t="s">
        <v>37</v>
      </c>
      <c r="C5" s="32">
        <v>120</v>
      </c>
      <c r="D5" s="16"/>
      <c r="E5" s="16" t="s">
        <v>38</v>
      </c>
      <c r="F5" s="32">
        <v>500</v>
      </c>
    </row>
    <row r="6" spans="2:6" ht="15.75">
      <c r="B6" s="16" t="s">
        <v>18</v>
      </c>
      <c r="C6" s="17"/>
      <c r="E6" s="16" t="s">
        <v>18</v>
      </c>
      <c r="F6" s="17"/>
    </row>
    <row r="7" spans="2:6" ht="15.75">
      <c r="B7" s="13" t="s">
        <v>22</v>
      </c>
      <c r="C7" s="33">
        <v>25</v>
      </c>
      <c r="E7" s="2"/>
      <c r="F7" s="20"/>
    </row>
    <row r="8" spans="2:6" ht="15.75">
      <c r="B8" s="13" t="s">
        <v>72</v>
      </c>
      <c r="C8" s="18">
        <f>C45</f>
        <v>64</v>
      </c>
      <c r="E8" s="13" t="s">
        <v>36</v>
      </c>
      <c r="F8" s="18">
        <f>F45</f>
        <v>259.2</v>
      </c>
    </row>
    <row r="9" spans="2:6" ht="15.75">
      <c r="B9" s="13" t="s">
        <v>25</v>
      </c>
      <c r="C9" s="18">
        <f>SUM(C7:C8)</f>
        <v>89</v>
      </c>
      <c r="E9" s="13" t="s">
        <v>25</v>
      </c>
      <c r="F9" s="18">
        <f>SUM(F7:F8)</f>
        <v>259.2</v>
      </c>
    </row>
    <row r="10" spans="2:6" ht="15.75">
      <c r="B10" s="22"/>
      <c r="C10" s="19"/>
      <c r="E10" s="22"/>
      <c r="F10" s="19"/>
    </row>
    <row r="11" spans="2:6" ht="15.75">
      <c r="B11" s="7" t="s">
        <v>7</v>
      </c>
      <c r="C11" s="7"/>
      <c r="E11" s="7" t="s">
        <v>61</v>
      </c>
      <c r="F11" s="7"/>
    </row>
    <row r="12" spans="2:6" ht="15.75">
      <c r="B12" s="13" t="s">
        <v>1</v>
      </c>
      <c r="C12" s="33">
        <v>5</v>
      </c>
      <c r="E12" s="13"/>
      <c r="F12" s="18"/>
    </row>
    <row r="13" spans="2:6" ht="15.75">
      <c r="B13" s="13" t="s">
        <v>2</v>
      </c>
      <c r="C13" s="33">
        <v>1.5</v>
      </c>
      <c r="E13" s="13" t="s">
        <v>31</v>
      </c>
      <c r="F13" s="33">
        <v>3</v>
      </c>
    </row>
    <row r="14" spans="2:6" ht="15.75">
      <c r="B14" s="13" t="s">
        <v>3</v>
      </c>
      <c r="C14" s="33">
        <v>1</v>
      </c>
      <c r="E14" s="13" t="s">
        <v>16</v>
      </c>
      <c r="F14" s="33">
        <v>3</v>
      </c>
    </row>
    <row r="15" spans="2:6" ht="15.75">
      <c r="B15" s="13" t="s">
        <v>4</v>
      </c>
      <c r="C15" s="33">
        <v>2</v>
      </c>
      <c r="E15" s="13" t="s">
        <v>4</v>
      </c>
      <c r="F15" s="33">
        <v>6</v>
      </c>
    </row>
    <row r="16" spans="2:6" ht="15.75">
      <c r="B16" s="13" t="s">
        <v>16</v>
      </c>
      <c r="C16" s="33">
        <v>2</v>
      </c>
      <c r="E16" s="13" t="s">
        <v>5</v>
      </c>
      <c r="F16" s="33">
        <v>4</v>
      </c>
    </row>
    <row r="17" spans="2:6" ht="15.75">
      <c r="B17" s="13" t="s">
        <v>5</v>
      </c>
      <c r="C17" s="33">
        <v>0.3</v>
      </c>
      <c r="E17" s="13" t="s">
        <v>27</v>
      </c>
      <c r="F17" s="18">
        <f>F40</f>
        <v>24.242424242424242</v>
      </c>
    </row>
    <row r="18" spans="2:6" ht="15.75">
      <c r="B18" s="13" t="s">
        <v>6</v>
      </c>
      <c r="C18" s="33">
        <f>C40</f>
        <v>7.575757575757576</v>
      </c>
      <c r="E18" s="13" t="s">
        <v>32</v>
      </c>
      <c r="F18" s="33">
        <v>5</v>
      </c>
    </row>
    <row r="19" spans="2:6" ht="15.75">
      <c r="B19" s="13" t="s">
        <v>14</v>
      </c>
      <c r="C19" s="33">
        <v>2.5</v>
      </c>
      <c r="E19" s="13" t="s">
        <v>34</v>
      </c>
      <c r="F19" s="33">
        <v>8</v>
      </c>
    </row>
    <row r="20" spans="2:6" ht="15.75">
      <c r="B20" s="13" t="s">
        <v>9</v>
      </c>
      <c r="C20" s="33"/>
      <c r="E20" s="13" t="s">
        <v>33</v>
      </c>
      <c r="F20" s="33">
        <v>6</v>
      </c>
    </row>
    <row r="21" spans="2:6" ht="15.75">
      <c r="B21" s="13" t="s">
        <v>8</v>
      </c>
      <c r="C21" s="33"/>
      <c r="E21" s="13" t="s">
        <v>35</v>
      </c>
      <c r="F21" s="33">
        <v>20</v>
      </c>
    </row>
    <row r="22" spans="2:6" ht="15.75">
      <c r="B22" s="13" t="s">
        <v>39</v>
      </c>
      <c r="C22" s="33">
        <v>3</v>
      </c>
      <c r="E22" s="13" t="s">
        <v>60</v>
      </c>
      <c r="F22" s="18">
        <f>0.03*F8</f>
        <v>7.776</v>
      </c>
    </row>
    <row r="23" spans="2:6" ht="15.75">
      <c r="B23" s="13" t="s">
        <v>15</v>
      </c>
      <c r="C23" s="33">
        <v>2</v>
      </c>
      <c r="E23" s="13" t="s">
        <v>15</v>
      </c>
      <c r="F23" s="33">
        <v>2</v>
      </c>
    </row>
    <row r="24" spans="2:6" ht="15.75">
      <c r="B24" s="13" t="s">
        <v>47</v>
      </c>
      <c r="C24" s="18">
        <f>C5*C36</f>
        <v>6</v>
      </c>
      <c r="E24" s="13" t="s">
        <v>47</v>
      </c>
      <c r="F24" s="18">
        <f>F5*F33</f>
        <v>5</v>
      </c>
    </row>
    <row r="25" spans="2:6" ht="15.75">
      <c r="B25" s="13" t="s">
        <v>74</v>
      </c>
      <c r="C25" s="18">
        <f>C5*C46</f>
        <v>9.6</v>
      </c>
      <c r="E25" s="13" t="s">
        <v>74</v>
      </c>
      <c r="F25" s="18">
        <f>F5*C46</f>
        <v>40</v>
      </c>
    </row>
    <row r="26" spans="2:6" ht="15.75">
      <c r="B26" s="13" t="s">
        <v>23</v>
      </c>
      <c r="C26" s="34">
        <f>SUM(C12:C25)</f>
        <v>42.47575757575758</v>
      </c>
      <c r="E26" s="13" t="s">
        <v>23</v>
      </c>
      <c r="F26" s="18">
        <f>SUM(F12:F25)</f>
        <v>134.01842424242426</v>
      </c>
    </row>
    <row r="28" spans="2:7" ht="18.75">
      <c r="B28" s="13" t="s">
        <v>24</v>
      </c>
      <c r="C28" s="24">
        <f>C9-C26</f>
        <v>46.52424242424242</v>
      </c>
      <c r="D28" s="28" t="s">
        <v>69</v>
      </c>
      <c r="E28" s="13" t="s">
        <v>63</v>
      </c>
      <c r="F28" s="24">
        <f>F9-F26</f>
        <v>125.18157575757573</v>
      </c>
      <c r="G28" s="13" t="s">
        <v>68</v>
      </c>
    </row>
    <row r="29" spans="2:7" ht="15.75">
      <c r="B29" s="7"/>
      <c r="C29" s="8"/>
      <c r="D29" s="7"/>
      <c r="E29" s="13" t="s">
        <v>70</v>
      </c>
      <c r="F29" s="18">
        <f>F28/8</f>
        <v>15.647696969696966</v>
      </c>
      <c r="G29" s="13" t="s">
        <v>67</v>
      </c>
    </row>
    <row r="30" spans="2:7" ht="16.5" thickBot="1">
      <c r="B30" s="7"/>
      <c r="C30" s="8"/>
      <c r="D30" s="7"/>
      <c r="E30" s="7"/>
      <c r="F30" s="8"/>
      <c r="G30" s="7"/>
    </row>
    <row r="31" spans="2:6" ht="15">
      <c r="B31" s="25" t="s">
        <v>44</v>
      </c>
      <c r="C31" s="26"/>
      <c r="E31" s="9" t="s">
        <v>44</v>
      </c>
      <c r="F31" s="10"/>
    </row>
    <row r="32" spans="2:6" ht="15">
      <c r="B32" s="25" t="s">
        <v>10</v>
      </c>
      <c r="C32" s="35"/>
      <c r="E32" s="25"/>
      <c r="F32" s="25"/>
    </row>
    <row r="33" spans="2:6" ht="15.75">
      <c r="B33" s="25" t="s">
        <v>26</v>
      </c>
      <c r="C33" s="27">
        <f>C7</f>
        <v>25</v>
      </c>
      <c r="E33" s="25" t="s">
        <v>48</v>
      </c>
      <c r="F33" s="36">
        <v>0.01</v>
      </c>
    </row>
    <row r="34" spans="2:6" ht="15.75">
      <c r="B34" s="25" t="s">
        <v>71</v>
      </c>
      <c r="C34" s="25"/>
      <c r="E34" s="25" t="s">
        <v>45</v>
      </c>
      <c r="F34" s="21"/>
    </row>
    <row r="35" spans="2:6" ht="15.75">
      <c r="B35" s="25" t="s">
        <v>76</v>
      </c>
      <c r="C35" s="25"/>
      <c r="E35" s="25" t="s">
        <v>76</v>
      </c>
      <c r="F35" s="21"/>
    </row>
    <row r="36" spans="2:6" ht="15.75">
      <c r="B36" s="25" t="s">
        <v>49</v>
      </c>
      <c r="C36" s="36">
        <v>0.05</v>
      </c>
      <c r="E36" s="16"/>
      <c r="F36" s="7"/>
    </row>
    <row r="37" spans="2:6" ht="15.75">
      <c r="B37" s="13" t="s">
        <v>0</v>
      </c>
      <c r="C37" s="33">
        <v>1000</v>
      </c>
      <c r="E37" s="13" t="s">
        <v>27</v>
      </c>
      <c r="F37" s="33">
        <v>4000</v>
      </c>
    </row>
    <row r="38" spans="2:6" ht="15.75">
      <c r="B38" s="13" t="s">
        <v>11</v>
      </c>
      <c r="C38" s="37">
        <v>4</v>
      </c>
      <c r="E38" s="13" t="s">
        <v>11</v>
      </c>
      <c r="F38" s="37">
        <v>5</v>
      </c>
    </row>
    <row r="39" spans="2:6" ht="15.75">
      <c r="B39" s="13" t="s">
        <v>13</v>
      </c>
      <c r="C39" s="38">
        <v>33</v>
      </c>
      <c r="E39" s="13" t="s">
        <v>29</v>
      </c>
      <c r="F39" s="38">
        <v>33</v>
      </c>
    </row>
    <row r="40" spans="2:6" ht="15.75">
      <c r="B40" s="13" t="s">
        <v>12</v>
      </c>
      <c r="C40" s="18">
        <f>C37/(C39*C38)</f>
        <v>7.575757575757576</v>
      </c>
      <c r="E40" s="13" t="s">
        <v>28</v>
      </c>
      <c r="F40" s="18">
        <f>F37/(F39*F38)</f>
        <v>24.242424242424242</v>
      </c>
    </row>
    <row r="41" spans="2:6" ht="15.75">
      <c r="B41" s="13"/>
      <c r="C41" s="13"/>
      <c r="E41" s="7"/>
      <c r="F41" s="7"/>
    </row>
    <row r="42" spans="2:6" ht="15.75">
      <c r="B42" s="13" t="s">
        <v>19</v>
      </c>
      <c r="C42" s="13"/>
      <c r="E42" s="7" t="s">
        <v>30</v>
      </c>
      <c r="F42" s="7"/>
    </row>
    <row r="43" spans="2:6" ht="15.75">
      <c r="B43" s="13" t="s">
        <v>20</v>
      </c>
      <c r="C43" s="36">
        <v>0.8</v>
      </c>
      <c r="E43" s="13" t="s">
        <v>20</v>
      </c>
      <c r="F43" s="36">
        <v>0.8</v>
      </c>
    </row>
    <row r="44" spans="2:6" ht="15.75">
      <c r="B44" s="13" t="s">
        <v>21</v>
      </c>
      <c r="C44" s="33">
        <v>80</v>
      </c>
      <c r="E44" s="13" t="s">
        <v>66</v>
      </c>
      <c r="F44" s="18">
        <f>F46*F47</f>
        <v>324</v>
      </c>
    </row>
    <row r="45" spans="2:6" ht="15.75">
      <c r="B45" s="13" t="s">
        <v>62</v>
      </c>
      <c r="C45" s="18">
        <f>C43*C44</f>
        <v>64</v>
      </c>
      <c r="E45" s="13" t="s">
        <v>40</v>
      </c>
      <c r="F45" s="18">
        <f>F43*F44</f>
        <v>259.2</v>
      </c>
    </row>
    <row r="46" spans="2:6" ht="15.75">
      <c r="B46" s="23" t="s">
        <v>75</v>
      </c>
      <c r="C46" s="40">
        <v>0.08</v>
      </c>
      <c r="E46" s="23" t="s">
        <v>41</v>
      </c>
      <c r="F46" s="37">
        <v>180</v>
      </c>
    </row>
    <row r="47" spans="5:6" ht="15.75">
      <c r="E47" s="23" t="s">
        <v>42</v>
      </c>
      <c r="F47" s="33">
        <v>1.8</v>
      </c>
    </row>
    <row r="48" spans="5:6" ht="15">
      <c r="E48" s="16"/>
      <c r="F48" s="1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7">
      <selection activeCell="B25" sqref="B25"/>
    </sheetView>
  </sheetViews>
  <sheetFormatPr defaultColWidth="9.140625" defaultRowHeight="15"/>
  <cols>
    <col min="2" max="2" width="49.8515625" style="0" customWidth="1"/>
    <col min="3" max="3" width="17.8515625" style="0" customWidth="1"/>
    <col min="4" max="4" width="11.421875" style="0" customWidth="1"/>
  </cols>
  <sheetData>
    <row r="1" spans="1:256" ht="37.5" customHeight="1">
      <c r="A1" s="29"/>
      <c r="B1" s="29" t="s">
        <v>73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42" customFormat="1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="4" customFormat="1" ht="21">
      <c r="B3" s="4" t="s">
        <v>77</v>
      </c>
    </row>
    <row r="6" spans="2:3" ht="18.75">
      <c r="B6" s="5" t="s">
        <v>50</v>
      </c>
      <c r="C6" s="39">
        <v>50000</v>
      </c>
    </row>
    <row r="7" spans="2:3" ht="18.75">
      <c r="B7" s="5" t="s">
        <v>51</v>
      </c>
      <c r="C7" s="39">
        <v>10000</v>
      </c>
    </row>
    <row r="8" spans="2:3" ht="18.75">
      <c r="B8" s="5" t="s">
        <v>52</v>
      </c>
      <c r="C8" s="39">
        <v>4000</v>
      </c>
    </row>
    <row r="9" spans="2:3" ht="18.75">
      <c r="B9" s="5" t="s">
        <v>53</v>
      </c>
      <c r="C9" s="39">
        <v>4000</v>
      </c>
    </row>
    <row r="10" spans="2:3" ht="18.75">
      <c r="B10" s="5" t="s">
        <v>54</v>
      </c>
      <c r="C10" s="39">
        <v>10000</v>
      </c>
    </row>
    <row r="11" spans="2:3" ht="18.75">
      <c r="B11" s="5" t="s">
        <v>55</v>
      </c>
      <c r="C11" s="39">
        <v>30000</v>
      </c>
    </row>
    <row r="12" spans="2:3" ht="18.75">
      <c r="B12" s="5" t="s">
        <v>56</v>
      </c>
      <c r="C12" s="39">
        <v>12000</v>
      </c>
    </row>
    <row r="13" spans="2:3" ht="18.75">
      <c r="B13" s="5" t="s">
        <v>57</v>
      </c>
      <c r="C13" s="6">
        <f>SUM(C6:C12)</f>
        <v>120000</v>
      </c>
    </row>
    <row r="16" spans="2:4" ht="18.75">
      <c r="B16" s="12" t="s">
        <v>64</v>
      </c>
      <c r="C16" s="14">
        <f>C13/'Gross Margin'!C28</f>
        <v>2579.3004624503355</v>
      </c>
      <c r="D16" s="15" t="s">
        <v>58</v>
      </c>
    </row>
    <row r="17" spans="2:4" ht="18.75">
      <c r="B17" s="12" t="s">
        <v>65</v>
      </c>
      <c r="C17" s="14">
        <f>C13/'Gross Margin'!F28</f>
        <v>958.6075209053905</v>
      </c>
      <c r="D17" s="15" t="s">
        <v>59</v>
      </c>
    </row>
    <row r="18" ht="15">
      <c r="C18" s="1"/>
    </row>
    <row r="19" spans="2:3" ht="18.75">
      <c r="B19" s="5" t="s">
        <v>79</v>
      </c>
      <c r="C19" s="24">
        <f>C16*'Gross Margin'!C5</f>
        <v>309516.05549404025</v>
      </c>
    </row>
    <row r="20" spans="2:3" ht="18.75">
      <c r="B20" s="5" t="s">
        <v>80</v>
      </c>
      <c r="C20" s="24">
        <f>C17*'Gross Margin'!F5</f>
        <v>479303.76045269525</v>
      </c>
    </row>
    <row r="22" ht="18.75">
      <c r="B22" s="43" t="s">
        <v>81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Noela</cp:lastModifiedBy>
  <dcterms:created xsi:type="dcterms:W3CDTF">2008-12-09T12:04:21Z</dcterms:created>
  <dcterms:modified xsi:type="dcterms:W3CDTF">2013-03-12T23:58:05Z</dcterms:modified>
  <cp:category/>
  <cp:version/>
  <cp:contentType/>
  <cp:contentStatus/>
</cp:coreProperties>
</file>